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urka\Desktop\DOSYALARIM\Az kullandıklarım\Hisse ve Şirket değerleme\2023-2024 OCAK\DONE\"/>
    </mc:Choice>
  </mc:AlternateContent>
  <xr:revisionPtr revIDLastSave="0" documentId="13_ncr:1_{88251BFE-FE48-451A-9CBE-05782A4C03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CCA" sheetId="3" r:id="rId3"/>
    <sheet name="ABOU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7" i="1"/>
  <c r="B25" i="1"/>
  <c r="B22" i="1"/>
  <c r="P21" i="1"/>
  <c r="J28" i="1"/>
  <c r="L21" i="1"/>
  <c r="M21" i="1"/>
  <c r="N21" i="1"/>
  <c r="O21" i="1"/>
  <c r="K21" i="1"/>
  <c r="K8" i="1"/>
  <c r="J14" i="1"/>
  <c r="J13" i="1"/>
  <c r="M8" i="1"/>
  <c r="N8" i="1"/>
  <c r="O8" i="1" s="1"/>
  <c r="L8" i="1"/>
  <c r="J7" i="1"/>
  <c r="D10" i="1"/>
  <c r="E10" i="1"/>
  <c r="F10" i="1"/>
  <c r="G10" i="1"/>
  <c r="H10" i="1"/>
  <c r="I10" i="1"/>
  <c r="C10" i="1"/>
  <c r="D7" i="1"/>
  <c r="E7" i="1"/>
  <c r="F7" i="1"/>
  <c r="G7" i="1"/>
  <c r="H7" i="1"/>
  <c r="I7" i="1"/>
  <c r="C7" i="1"/>
  <c r="D3" i="1"/>
  <c r="E3" i="1"/>
  <c r="F3" i="1"/>
  <c r="G3" i="1"/>
  <c r="H3" i="1"/>
  <c r="I3" i="1"/>
  <c r="C3" i="1"/>
  <c r="C6" i="1"/>
  <c r="D6" i="1"/>
  <c r="E6" i="1"/>
  <c r="F6" i="1"/>
  <c r="G6" i="1"/>
  <c r="H6" i="1"/>
  <c r="I6" i="1"/>
  <c r="B6" i="1"/>
</calcChain>
</file>

<file path=xl/sharedStrings.xml><?xml version="1.0" encoding="utf-8"?>
<sst xmlns="http://schemas.openxmlformats.org/spreadsheetml/2006/main" count="52" uniqueCount="49">
  <si>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</si>
  <si>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</si>
  <si>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</si>
  <si>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</si>
  <si>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</si>
  <si>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</si>
  <si>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</si>
  <si>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</si>
  <si>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</si>
  <si>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FCF</t>
  </si>
  <si>
    <t>EV/EBİTDA</t>
  </si>
  <si>
    <t>EV/EBİTDA multiple</t>
  </si>
  <si>
    <t>TERMİNAL VALUE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</si>
  <si>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</si>
  <si>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</si>
  <si>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</si>
  <si>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</si>
  <si>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</si>
  <si>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</si>
  <si>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</si>
  <si>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</si>
  <si>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</si>
  <si>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</si>
  <si>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</si>
  <si>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</si>
  <si>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</si>
  <si>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</si>
  <si>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</si>
  <si>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FOR USA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</si>
  <si>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</si>
  <si>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</si>
  <si>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</si>
  <si>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</si>
  <si>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</si>
  <si>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</si>
  <si>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</si>
  <si>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</si>
  <si>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</si>
  <si>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</si>
  <si>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</si>
  <si>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</si>
  <si>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</si>
  <si>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</si>
  <si>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</si>
  <si>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SECTOR AVERAGES</t>
  </si>
  <si>
    <t>EXİT</t>
  </si>
  <si>
    <t>OPERATING EXPENSES</t>
  </si>
  <si>
    <t>CHANGE IN WORKING CAPITAL</t>
  </si>
  <si>
    <t>FCF=EBIT*(1-TAX RATE)+DEPRECİATİON&amp;AMORTİZATİON-NET CAPEX+INCREASE IN WORKING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</si>
</sst>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0" fontId="0" fillId="0" borderId="0" xfId="0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center"/>
    </xf>
    <xf numFmtId="164" fontId="0" fillId="5" borderId="0" xfId="0" applyNumberFormat="1" applyFill="1"/>
    <xf numFmtId="2" fontId="0" fillId="6" borderId="0" xfId="0" applyNumberFormat="1" applyFill="1"/>
    <xf numFmtId="9" fontId="3" fillId="0" borderId="0" xfId="1" applyFont="1"/>
    <xf numFmtId="9" fontId="0" fillId="5" borderId="0" xfId="1" applyFont="1" applyFill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Investment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company so CCA is unecessarily.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has around 5 b net profits and it makes p/e ratio roughly 6-7 but net profits does not seem constant and reliably for next years, still has some potential to invest in, not overvalued.</a:t>
          </a:r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E24" sqref="E24"/>
    </sheetView>
  </sheetViews>
  <sheetFormatPr defaultColWidth="18.7109375" defaultRowHeight="15" x14ac:dyDescent="0.25"/>
  <cols>
    <col min="1" max="1" width="30.7109375" customWidth="1"/>
  </cols>
  <sheetData>
    <row r="1" spans="1:16" x14ac:dyDescent="0.25">
      <c r="A1" s="18"/>
      <c r="B1" s="16">
        <v>2016</v>
      </c>
      <c r="C1" s="16">
        <v>2017</v>
      </c>
      <c r="D1" s="7">
        <v>2018</v>
      </c>
      <c r="E1" s="16">
        <v>2019</v>
      </c>
      <c r="F1" s="16">
        <v>2020</v>
      </c>
      <c r="G1" s="16">
        <v>2021</v>
      </c>
      <c r="H1" s="16">
        <v>2022</v>
      </c>
      <c r="I1" s="16">
        <v>2023</v>
      </c>
      <c r="J1" s="17" t="s">
        <v>1</v>
      </c>
      <c r="K1" s="16">
        <v>2024</v>
      </c>
      <c r="L1" s="16">
        <v>2025</v>
      </c>
      <c r="M1" s="16">
        <v>2026</v>
      </c>
      <c r="N1" s="16">
        <v>2027</v>
      </c>
      <c r="O1" s="16">
        <v>2028</v>
      </c>
      <c r="P1" s="19" t="s">
        <v>45</v>
      </c>
    </row>
    <row r="2" spans="1:16" x14ac:dyDescent="0.25">
      <c r="A2" s="7" t="s">
        <v>0</v>
      </c>
      <c r="B2" s="1">
        <v>485170000</v>
      </c>
      <c r="C2" s="1">
        <v>558310000</v>
      </c>
      <c r="D2" s="1">
        <v>502980000</v>
      </c>
      <c r="E2" s="1">
        <v>218230000</v>
      </c>
      <c r="F2" s="1">
        <v>328370000</v>
      </c>
      <c r="G2" s="1">
        <v>937700000</v>
      </c>
      <c r="H2" s="1">
        <v>747380000</v>
      </c>
      <c r="I2" s="1">
        <v>748380000</v>
      </c>
      <c r="J2" s="1"/>
      <c r="K2" s="1"/>
      <c r="L2" s="1"/>
      <c r="M2" s="1"/>
      <c r="N2" s="1"/>
      <c r="O2" s="1"/>
    </row>
    <row r="3" spans="1:16" x14ac:dyDescent="0.25">
      <c r="A3" s="22"/>
      <c r="B3" s="2"/>
      <c r="C3" s="2">
        <f>C2/B2-1</f>
        <v>0.15075128305542385</v>
      </c>
      <c r="D3" s="2">
        <f t="shared" ref="D3:I3" si="0">D2/C2-1</f>
        <v>-9.9102649065931137E-2</v>
      </c>
      <c r="E3" s="2">
        <f t="shared" si="0"/>
        <v>-0.56612588969740352</v>
      </c>
      <c r="F3" s="2">
        <f t="shared" si="0"/>
        <v>0.50469687943912378</v>
      </c>
      <c r="G3" s="2">
        <f t="shared" si="0"/>
        <v>1.8556201845479183</v>
      </c>
      <c r="H3" s="2">
        <f t="shared" si="0"/>
        <v>-0.20296470086381568</v>
      </c>
      <c r="I3" s="2">
        <f t="shared" si="0"/>
        <v>1.3380074393214425E-3</v>
      </c>
      <c r="J3" s="2"/>
      <c r="K3" s="2"/>
      <c r="L3" s="2"/>
      <c r="M3" s="2"/>
      <c r="N3" s="2"/>
      <c r="O3" s="2"/>
    </row>
    <row r="4" spans="1:16" x14ac:dyDescent="0.25">
      <c r="A4" s="7" t="s">
        <v>2</v>
      </c>
      <c r="B4" s="1">
        <v>137550000</v>
      </c>
      <c r="C4" s="1">
        <v>49100000</v>
      </c>
      <c r="D4" s="1">
        <v>3920000</v>
      </c>
      <c r="E4" s="1">
        <v>37200000</v>
      </c>
      <c r="F4" s="1">
        <v>17940000</v>
      </c>
      <c r="G4" s="1">
        <v>69600000</v>
      </c>
      <c r="H4" s="1">
        <v>54270000</v>
      </c>
      <c r="I4" s="1">
        <v>76840000</v>
      </c>
      <c r="J4" s="1"/>
      <c r="K4" s="1"/>
      <c r="L4" s="1"/>
      <c r="M4" s="1"/>
      <c r="N4" s="1"/>
      <c r="O4" s="1"/>
      <c r="P4" s="1"/>
    </row>
    <row r="5" spans="1:16" x14ac:dyDescent="0.25">
      <c r="A5" s="7" t="s">
        <v>46</v>
      </c>
      <c r="B5" s="1">
        <v>-1490000000</v>
      </c>
      <c r="C5" s="1">
        <v>-1570000000</v>
      </c>
      <c r="D5" s="1">
        <v>-1170000000</v>
      </c>
      <c r="E5" s="1">
        <v>-57000000</v>
      </c>
      <c r="F5" s="1">
        <v>-2560000000</v>
      </c>
      <c r="G5" s="1">
        <v>-4470000000</v>
      </c>
      <c r="H5" s="1">
        <v>-4770000000</v>
      </c>
      <c r="I5" s="1">
        <v>-5030000000</v>
      </c>
      <c r="J5" s="1"/>
      <c r="K5" s="1"/>
      <c r="L5" s="1"/>
      <c r="M5" s="1"/>
      <c r="N5" s="1"/>
      <c r="O5" s="1"/>
      <c r="P5" s="1"/>
    </row>
    <row r="6" spans="1:16" x14ac:dyDescent="0.25">
      <c r="A6" s="7" t="s">
        <v>3</v>
      </c>
      <c r="B6" s="1">
        <f>B4+B5</f>
        <v>-1352450000</v>
      </c>
      <c r="C6" s="1">
        <f t="shared" ref="C6:I6" si="1">C4+C5</f>
        <v>-1520900000</v>
      </c>
      <c r="D6" s="1">
        <f t="shared" si="1"/>
        <v>-1166080000</v>
      </c>
      <c r="E6" s="1">
        <f t="shared" si="1"/>
        <v>-19800000</v>
      </c>
      <c r="F6" s="1">
        <f t="shared" si="1"/>
        <v>-2542060000</v>
      </c>
      <c r="G6" s="1">
        <f t="shared" si="1"/>
        <v>-4400400000</v>
      </c>
      <c r="H6" s="1">
        <f t="shared" si="1"/>
        <v>-4715730000</v>
      </c>
      <c r="I6" s="1">
        <f t="shared" si="1"/>
        <v>-4953160000</v>
      </c>
      <c r="J6" s="1"/>
      <c r="K6" s="1"/>
      <c r="L6" s="1"/>
      <c r="M6" s="1"/>
      <c r="N6" s="1"/>
      <c r="O6" s="1"/>
      <c r="P6" s="1"/>
    </row>
    <row r="7" spans="1:16" x14ac:dyDescent="0.25">
      <c r="A7" s="22"/>
      <c r="B7" s="2"/>
      <c r="C7" s="2">
        <f>C6/B6-1</f>
        <v>0.12455173943583864</v>
      </c>
      <c r="D7" s="2">
        <f t="shared" ref="D7:I7" si="2">D6/C6-1</f>
        <v>-0.23329607469261626</v>
      </c>
      <c r="E7" s="2">
        <f t="shared" si="2"/>
        <v>-0.98302003293084528</v>
      </c>
      <c r="F7" s="2">
        <f t="shared" si="2"/>
        <v>127.3868686868687</v>
      </c>
      <c r="G7" s="2">
        <f t="shared" si="2"/>
        <v>0.73103703295752265</v>
      </c>
      <c r="H7" s="2">
        <f t="shared" si="2"/>
        <v>7.1659394600490867E-2</v>
      </c>
      <c r="I7" s="2">
        <f t="shared" si="2"/>
        <v>5.0348514439970016E-2</v>
      </c>
      <c r="J7" s="2">
        <f>AVERAGE(C10:D10,G10:I10)-3%</f>
        <v>0.14243336610792715</v>
      </c>
      <c r="K7" s="2"/>
      <c r="L7" s="2"/>
      <c r="M7" s="2"/>
      <c r="N7" s="2"/>
      <c r="O7" s="2"/>
    </row>
    <row r="8" spans="1:16" x14ac:dyDescent="0.25">
      <c r="A8" s="7" t="s">
        <v>4</v>
      </c>
      <c r="B8" s="1">
        <v>1840000000</v>
      </c>
      <c r="C8" s="1">
        <v>2080000000</v>
      </c>
      <c r="D8" s="1">
        <v>1670000000</v>
      </c>
      <c r="E8" s="1">
        <v>238070000</v>
      </c>
      <c r="F8" s="1">
        <v>2870000000</v>
      </c>
      <c r="G8" s="1">
        <v>5340000000</v>
      </c>
      <c r="H8" s="1">
        <v>5470000000</v>
      </c>
      <c r="I8" s="1">
        <v>5710000000</v>
      </c>
      <c r="J8" s="1"/>
      <c r="K8" s="1">
        <f>I8+I8*J7</f>
        <v>6523294520.476264</v>
      </c>
      <c r="L8" s="1">
        <f>K8+I8*$J$7</f>
        <v>7336589040.952528</v>
      </c>
      <c r="M8" s="1">
        <f t="shared" ref="M8:O8" si="3">L8+J8*$J$7</f>
        <v>7336589040.952528</v>
      </c>
      <c r="N8" s="1">
        <f t="shared" si="3"/>
        <v>8265723837.6173592</v>
      </c>
      <c r="O8" s="1">
        <f t="shared" si="3"/>
        <v>9310698910.4707565</v>
      </c>
      <c r="P8" s="1"/>
    </row>
    <row r="9" spans="1:16" x14ac:dyDescent="0.25">
      <c r="A9" s="7" t="s">
        <v>5</v>
      </c>
      <c r="B9" s="1">
        <v>-3750000</v>
      </c>
      <c r="C9" s="1">
        <v>35070000</v>
      </c>
      <c r="D9" s="1">
        <v>-15640000</v>
      </c>
      <c r="E9" s="1">
        <v>1240000</v>
      </c>
      <c r="F9" s="1">
        <v>0</v>
      </c>
      <c r="G9" s="1">
        <v>6570000</v>
      </c>
      <c r="H9" s="1">
        <v>2470000</v>
      </c>
      <c r="I9" s="1">
        <v>2440000</v>
      </c>
      <c r="J9" s="1"/>
      <c r="K9" s="1"/>
      <c r="L9" s="1"/>
      <c r="M9" s="1"/>
      <c r="N9" s="1"/>
      <c r="O9" s="1"/>
      <c r="P9" s="1"/>
    </row>
    <row r="10" spans="1:16" x14ac:dyDescent="0.25">
      <c r="A10" s="7" t="s">
        <v>6</v>
      </c>
      <c r="B10" s="2"/>
      <c r="C10" s="2">
        <f>C8/B8-1</f>
        <v>0.13043478260869557</v>
      </c>
      <c r="D10" s="2">
        <f t="shared" ref="D10:I10" si="4">D8/C8-1</f>
        <v>-0.19711538461538458</v>
      </c>
      <c r="E10" s="2">
        <f t="shared" si="4"/>
        <v>-0.85744311377245508</v>
      </c>
      <c r="F10" s="2">
        <f t="shared" si="4"/>
        <v>11.055277859453103</v>
      </c>
      <c r="G10" s="2">
        <f t="shared" si="4"/>
        <v>0.86062717770034847</v>
      </c>
      <c r="H10" s="2">
        <f t="shared" si="4"/>
        <v>2.4344569288389462E-2</v>
      </c>
      <c r="I10" s="2">
        <f t="shared" si="4"/>
        <v>4.3875685557586808E-2</v>
      </c>
      <c r="J10" s="2"/>
      <c r="K10" s="1"/>
      <c r="L10" s="1"/>
      <c r="M10" s="1"/>
      <c r="N10" s="1"/>
      <c r="O10" s="1"/>
      <c r="P10" s="1"/>
    </row>
    <row r="11" spans="1:16" x14ac:dyDescent="0.25">
      <c r="A11" s="7"/>
    </row>
    <row r="12" spans="1:16" x14ac:dyDescent="0.25">
      <c r="A12" s="7"/>
      <c r="J12" s="2"/>
    </row>
    <row r="13" spans="1:16" x14ac:dyDescent="0.25">
      <c r="A13" s="7" t="s">
        <v>7</v>
      </c>
      <c r="B13" s="1">
        <v>2500000</v>
      </c>
      <c r="C13" s="1">
        <v>4210000</v>
      </c>
      <c r="D13" s="1">
        <v>3910000</v>
      </c>
      <c r="E13" s="1">
        <v>8680000</v>
      </c>
      <c r="F13" s="1">
        <v>9660000</v>
      </c>
      <c r="G13" s="1">
        <v>9190000</v>
      </c>
      <c r="H13" s="1">
        <v>7400000</v>
      </c>
      <c r="I13" s="1">
        <v>0</v>
      </c>
      <c r="J13" s="24">
        <f>AVERAGE(B13:H13)</f>
        <v>6507142.8571428573</v>
      </c>
      <c r="K13" s="1"/>
      <c r="L13" s="1"/>
      <c r="M13" s="1"/>
      <c r="N13" s="1"/>
      <c r="O13" s="1"/>
      <c r="P13" s="1"/>
    </row>
    <row r="14" spans="1:16" x14ac:dyDescent="0.25">
      <c r="A14" s="7" t="s">
        <v>8</v>
      </c>
      <c r="B14" s="1">
        <v>1250000</v>
      </c>
      <c r="C14" s="1">
        <v>21040000</v>
      </c>
      <c r="D14" s="1">
        <v>2910000</v>
      </c>
      <c r="E14" s="1">
        <v>3720000</v>
      </c>
      <c r="F14" s="1">
        <v>1380000</v>
      </c>
      <c r="G14" s="1">
        <v>0</v>
      </c>
      <c r="H14" s="1">
        <v>1230000</v>
      </c>
      <c r="I14" s="1">
        <v>2440000</v>
      </c>
      <c r="J14" s="24">
        <f>AVERAGE(B14:F14,H14:I14)</f>
        <v>4852857.1428571427</v>
      </c>
      <c r="K14" s="1"/>
      <c r="L14" s="1"/>
      <c r="M14" s="1"/>
      <c r="N14" s="1"/>
      <c r="O14" s="1"/>
      <c r="P14" s="1"/>
    </row>
    <row r="15" spans="1:16" x14ac:dyDescent="0.25">
      <c r="A15" s="7" t="s">
        <v>47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2"/>
      <c r="K15" s="1"/>
      <c r="L15" s="1"/>
      <c r="M15" s="1"/>
      <c r="N15" s="1"/>
      <c r="O15" s="1"/>
      <c r="P15" s="1"/>
    </row>
    <row r="16" spans="1:16" x14ac:dyDescent="0.25">
      <c r="B16" s="1"/>
      <c r="C16" s="1"/>
      <c r="D16" s="1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</row>
    <row r="17" spans="1:16" x14ac:dyDescent="0.25">
      <c r="B17" s="1"/>
      <c r="C17" s="1"/>
      <c r="D17" s="1"/>
      <c r="E17" s="1"/>
      <c r="F17" s="1"/>
      <c r="G17" s="1"/>
      <c r="H17" s="1"/>
      <c r="I17" s="1"/>
      <c r="J17" s="2"/>
      <c r="K17" s="1"/>
      <c r="L17" s="1"/>
      <c r="M17" s="1"/>
      <c r="N17" s="1"/>
      <c r="O17" s="1"/>
    </row>
    <row r="21" spans="1:16" x14ac:dyDescent="0.25">
      <c r="J21" s="5" t="s">
        <v>9</v>
      </c>
      <c r="K21" s="6">
        <f>K8</f>
        <v>6523294520.476264</v>
      </c>
      <c r="L21" s="6">
        <f t="shared" ref="L21:O21" si="5">L8</f>
        <v>7336589040.952528</v>
      </c>
      <c r="M21" s="6">
        <f t="shared" si="5"/>
        <v>7336589040.952528</v>
      </c>
      <c r="N21" s="6">
        <f t="shared" si="5"/>
        <v>8265723837.6173592</v>
      </c>
      <c r="O21" s="6">
        <f t="shared" si="5"/>
        <v>9310698910.4707565</v>
      </c>
      <c r="P21" s="6">
        <f>F8*J26</f>
        <v>45920000000</v>
      </c>
    </row>
    <row r="22" spans="1:16" x14ac:dyDescent="0.25">
      <c r="A22" s="7" t="s">
        <v>13</v>
      </c>
      <c r="B22" s="20">
        <f>NPV(WACC!B13,K21:P21)</f>
        <v>48045508792.791878</v>
      </c>
      <c r="I22" t="s">
        <v>48</v>
      </c>
    </row>
    <row r="23" spans="1:16" x14ac:dyDescent="0.25">
      <c r="A23" s="7" t="s">
        <v>14</v>
      </c>
      <c r="B23" s="20">
        <v>50000000</v>
      </c>
    </row>
    <row r="24" spans="1:16" x14ac:dyDescent="0.25">
      <c r="A24" s="7" t="s">
        <v>15</v>
      </c>
      <c r="B24" s="20">
        <v>1500000000</v>
      </c>
    </row>
    <row r="25" spans="1:16" x14ac:dyDescent="0.25">
      <c r="A25" s="7" t="s">
        <v>16</v>
      </c>
      <c r="B25" s="20">
        <f>B22+B23-B24</f>
        <v>46595508792.791878</v>
      </c>
    </row>
    <row r="26" spans="1:16" x14ac:dyDescent="0.25">
      <c r="A26" t="s">
        <v>17</v>
      </c>
      <c r="B26" s="21">
        <v>973360000</v>
      </c>
      <c r="I26" t="s">
        <v>11</v>
      </c>
      <c r="J26" s="4">
        <v>16</v>
      </c>
    </row>
    <row r="27" spans="1:16" x14ac:dyDescent="0.25">
      <c r="A27" s="7" t="s">
        <v>18</v>
      </c>
      <c r="B27" s="20">
        <f>B25/B26</f>
        <v>47.870786546387642</v>
      </c>
      <c r="C27" s="1"/>
      <c r="I27" t="s">
        <v>10</v>
      </c>
      <c r="J27" s="1"/>
    </row>
    <row r="28" spans="1:16" x14ac:dyDescent="0.25">
      <c r="A28" s="14" t="s">
        <v>29</v>
      </c>
      <c r="B28" s="20">
        <v>35.64</v>
      </c>
      <c r="I28" t="s">
        <v>12</v>
      </c>
      <c r="J28" s="1">
        <f>F8*J26</f>
        <v>45920000000</v>
      </c>
    </row>
    <row r="29" spans="1:16" x14ac:dyDescent="0.25">
      <c r="A29" s="7" t="s">
        <v>30</v>
      </c>
      <c r="B29" s="23">
        <f>B27/B28-1</f>
        <v>0.3431758290232223</v>
      </c>
    </row>
    <row r="34" spans="2:15" x14ac:dyDescent="0.25">
      <c r="B34" s="16"/>
      <c r="C34" s="16"/>
      <c r="D34" s="7"/>
      <c r="E34" s="16"/>
      <c r="F34" s="16"/>
      <c r="G34" s="16"/>
      <c r="H34" s="16"/>
      <c r="I34" s="16"/>
      <c r="J34" s="17"/>
      <c r="K34" s="16"/>
      <c r="L34" s="16"/>
      <c r="M34" s="16"/>
      <c r="N34" s="16"/>
      <c r="O3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14" sqref="B14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19</v>
      </c>
      <c r="B4" s="12"/>
      <c r="C4" s="11"/>
    </row>
    <row r="5" spans="1:13" x14ac:dyDescent="0.25">
      <c r="A5" t="s">
        <v>20</v>
      </c>
      <c r="B5" s="10">
        <v>4.5999999999999996</v>
      </c>
      <c r="D5" t="s">
        <v>28</v>
      </c>
    </row>
    <row r="6" spans="1:13" x14ac:dyDescent="0.25">
      <c r="A6" t="s">
        <v>21</v>
      </c>
      <c r="B6" s="8"/>
    </row>
    <row r="7" spans="1:13" x14ac:dyDescent="0.25">
      <c r="A7" t="s">
        <v>22</v>
      </c>
      <c r="B7" s="9">
        <v>4.01</v>
      </c>
      <c r="D7" t="s">
        <v>28</v>
      </c>
    </row>
    <row r="9" spans="1:13" x14ac:dyDescent="0.25">
      <c r="A9" s="7" t="s">
        <v>23</v>
      </c>
      <c r="B9" s="2"/>
    </row>
    <row r="10" spans="1:13" x14ac:dyDescent="0.25">
      <c r="A10" t="s">
        <v>27</v>
      </c>
      <c r="B10" s="2"/>
      <c r="L10" s="11"/>
      <c r="M10" s="4"/>
    </row>
    <row r="11" spans="1:13" x14ac:dyDescent="0.25">
      <c r="A11" t="s">
        <v>6</v>
      </c>
      <c r="B11" s="2"/>
      <c r="L11" s="2"/>
    </row>
    <row r="13" spans="1:13" x14ac:dyDescent="0.25">
      <c r="A13" s="7" t="s">
        <v>24</v>
      </c>
      <c r="B13" s="3">
        <v>0.13400000000000001</v>
      </c>
    </row>
    <row r="14" spans="1:13" x14ac:dyDescent="0.25">
      <c r="A14" t="s">
        <v>25</v>
      </c>
      <c r="B14" s="2"/>
    </row>
    <row r="15" spans="1:13" x14ac:dyDescent="0.25">
      <c r="A15" t="s">
        <v>26</v>
      </c>
      <c r="B15" s="2"/>
    </row>
    <row r="16" spans="1:13" x14ac:dyDescent="0.25">
      <c r="E16" s="13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L19"/>
  <sheetViews>
    <sheetView workbookViewId="0">
      <selection activeCell="D15" sqref="D15"/>
    </sheetView>
  </sheetViews>
  <sheetFormatPr defaultColWidth="15.7109375" defaultRowHeight="15" x14ac:dyDescent="0.25"/>
  <cols>
    <col min="1" max="1" width="20.7109375" customWidth="1"/>
  </cols>
  <sheetData>
    <row r="1" spans="1:12" x14ac:dyDescent="0.25">
      <c r="A1" s="7" t="s">
        <v>31</v>
      </c>
      <c r="B1" s="7" t="s">
        <v>33</v>
      </c>
      <c r="C1" s="7" t="s">
        <v>32</v>
      </c>
      <c r="D1" s="7" t="s">
        <v>36</v>
      </c>
      <c r="E1" s="7" t="s">
        <v>37</v>
      </c>
      <c r="F1" s="7" t="s">
        <v>38</v>
      </c>
      <c r="G1" s="7" t="s">
        <v>4</v>
      </c>
      <c r="H1" s="7" t="s">
        <v>39</v>
      </c>
      <c r="I1" s="7" t="s">
        <v>40</v>
      </c>
      <c r="J1" s="7" t="s">
        <v>41</v>
      </c>
      <c r="K1" s="7" t="s">
        <v>42</v>
      </c>
      <c r="L1" s="7" t="s">
        <v>43</v>
      </c>
    </row>
    <row r="2" spans="1:12" x14ac:dyDescent="0.25">
      <c r="B2" s="1"/>
      <c r="C2" s="1"/>
      <c r="D2" s="1"/>
      <c r="E2" s="1"/>
      <c r="F2" s="1"/>
      <c r="G2" s="1"/>
      <c r="H2" s="1"/>
    </row>
    <row r="3" spans="1:12" x14ac:dyDescent="0.25">
      <c r="B3" s="1"/>
      <c r="C3" s="1"/>
      <c r="D3" s="1"/>
      <c r="E3" s="1"/>
      <c r="F3" s="1"/>
      <c r="G3" s="1"/>
      <c r="H3" s="1"/>
    </row>
    <row r="4" spans="1:12" x14ac:dyDescent="0.25">
      <c r="B4" s="1"/>
      <c r="C4" s="1"/>
      <c r="D4" s="1"/>
      <c r="E4" s="1"/>
      <c r="F4" s="1"/>
      <c r="G4" s="1"/>
      <c r="H4" s="1"/>
    </row>
    <row r="5" spans="1:12" x14ac:dyDescent="0.25">
      <c r="B5" s="1"/>
      <c r="C5" s="1"/>
      <c r="D5" s="1"/>
      <c r="E5" s="1"/>
      <c r="F5" s="1"/>
      <c r="G5" s="1"/>
      <c r="H5" s="1"/>
    </row>
    <row r="6" spans="1:12" x14ac:dyDescent="0.25">
      <c r="B6" s="1"/>
      <c r="C6" s="1"/>
      <c r="D6" s="1"/>
      <c r="E6" s="1"/>
      <c r="F6" s="1"/>
      <c r="G6" s="1"/>
      <c r="H6" s="1"/>
    </row>
    <row r="7" spans="1:12" x14ac:dyDescent="0.25">
      <c r="B7" s="1"/>
      <c r="C7" s="1"/>
      <c r="D7" s="1"/>
      <c r="E7" s="1"/>
      <c r="F7" s="1"/>
      <c r="G7" s="1"/>
      <c r="H7" s="1"/>
    </row>
    <row r="8" spans="1:12" x14ac:dyDescent="0.25">
      <c r="B8" s="1"/>
      <c r="C8" s="1"/>
      <c r="D8" s="1"/>
      <c r="E8" s="1"/>
      <c r="F8" s="1"/>
      <c r="G8" s="1"/>
      <c r="H8" s="1"/>
    </row>
    <row r="9" spans="1:12" x14ac:dyDescent="0.25">
      <c r="B9" s="1"/>
      <c r="C9" s="1"/>
      <c r="D9" s="1"/>
      <c r="E9" s="1"/>
      <c r="F9" s="1"/>
      <c r="G9" s="1"/>
      <c r="H9" s="1"/>
    </row>
    <row r="10" spans="1:12" x14ac:dyDescent="0.25">
      <c r="B10" s="1"/>
      <c r="C10" s="1"/>
      <c r="D10" s="1"/>
      <c r="E10" s="1"/>
      <c r="F10" s="1"/>
      <c r="G10" s="1"/>
      <c r="H10" s="1"/>
    </row>
    <row r="15" spans="1:12" x14ac:dyDescent="0.25">
      <c r="A15" s="7" t="s">
        <v>34</v>
      </c>
      <c r="I15" s="15"/>
      <c r="J15" s="15"/>
      <c r="K15" s="15"/>
      <c r="L15" s="15"/>
    </row>
    <row r="16" spans="1:12" x14ac:dyDescent="0.25">
      <c r="A16" s="7" t="s">
        <v>35</v>
      </c>
      <c r="I16" s="15"/>
      <c r="J16" s="15"/>
      <c r="K16" s="15"/>
      <c r="L16" s="15"/>
    </row>
    <row r="19" spans="1:12" x14ac:dyDescent="0.25">
      <c r="A19" t="s">
        <v>44</v>
      </c>
      <c r="I19" s="15"/>
      <c r="J19" s="15"/>
      <c r="K19" s="15"/>
      <c r="L19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FCF</vt:lpstr>
      <vt:lpstr>WACC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2024-04-10T20:16:45Z</dcterms:modified>
</cp:coreProperties>
</file>