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urka\Desktop\DOSYALARIM\Az kullandıklarım\Hisse ve Şirket değerleme\2023-2024 OCAK\DONE\"/>
    </mc:Choice>
  </mc:AlternateContent>
  <xr:revisionPtr revIDLastSave="0" documentId="13_ncr:1_{D9B68B8C-6782-44FE-8ADF-42B17FBF5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CF" sheetId="1" r:id="rId1"/>
    <sheet name="WACC" sheetId="2" r:id="rId2"/>
    <sheet name="CCA" sheetId="3" r:id="rId3"/>
    <sheet name="ABOU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7" i="1"/>
  <c r="B25" i="1"/>
  <c r="B22" i="1"/>
  <c r="B13" i="2"/>
  <c r="B9" i="2"/>
  <c r="P21" i="1"/>
  <c r="J28" i="1"/>
  <c r="L21" i="1"/>
  <c r="M21" i="1"/>
  <c r="N21" i="1"/>
  <c r="O21" i="1"/>
  <c r="K21" i="1"/>
  <c r="K15" i="1"/>
  <c r="L15" i="1" s="1"/>
  <c r="K14" i="1"/>
  <c r="L14" i="1"/>
  <c r="M14" i="1"/>
  <c r="N14" i="1" s="1"/>
  <c r="K13" i="1"/>
  <c r="J14" i="1"/>
  <c r="J15" i="1"/>
  <c r="J13" i="1"/>
  <c r="L9" i="1"/>
  <c r="M9" i="1"/>
  <c r="N9" i="1"/>
  <c r="O9" i="1"/>
  <c r="K9" i="1"/>
  <c r="L8" i="1"/>
  <c r="M8" i="1"/>
  <c r="N8" i="1"/>
  <c r="O8" i="1"/>
  <c r="K8" i="1"/>
  <c r="M6" i="1"/>
  <c r="N6" i="1" s="1"/>
  <c r="O6" i="1" s="1"/>
  <c r="L6" i="1"/>
  <c r="K6" i="1"/>
  <c r="K2" i="1"/>
  <c r="M2" i="1"/>
  <c r="N2" i="1" s="1"/>
  <c r="O2" i="1" s="1"/>
  <c r="L2" i="1"/>
  <c r="J7" i="1"/>
  <c r="J3" i="1"/>
  <c r="E7" i="1"/>
  <c r="F7" i="1"/>
  <c r="G7" i="1"/>
  <c r="H7" i="1"/>
  <c r="I7" i="1"/>
  <c r="D7" i="1"/>
  <c r="M15" i="1" l="1"/>
  <c r="O15" i="1" s="1"/>
  <c r="N15" i="1"/>
  <c r="O14" i="1"/>
  <c r="L13" i="1"/>
  <c r="D3" i="1"/>
  <c r="E3" i="1"/>
  <c r="F3" i="1"/>
  <c r="G3" i="1"/>
  <c r="H3" i="1"/>
  <c r="I3" i="1"/>
  <c r="C3" i="1"/>
  <c r="M13" i="1" l="1"/>
  <c r="N13" i="1" s="1"/>
  <c r="O13" i="1" s="1"/>
  <c r="J10" i="1"/>
  <c r="C10" i="1"/>
  <c r="D10" i="1"/>
  <c r="E10" i="1"/>
  <c r="F10" i="1"/>
  <c r="G10" i="1"/>
  <c r="H10" i="1"/>
  <c r="I10" i="1"/>
  <c r="B10" i="1"/>
  <c r="D6" i="1"/>
  <c r="E6" i="1"/>
  <c r="F6" i="1"/>
  <c r="G6" i="1"/>
  <c r="H6" i="1"/>
  <c r="I6" i="1"/>
  <c r="C6" i="1"/>
</calcChain>
</file>

<file path=xl/sharedStrings.xml><?xml version="1.0" encoding="utf-8"?>
<sst xmlns="http://schemas.openxmlformats.org/spreadsheetml/2006/main" count="52" uniqueCount="49">
  <si>
    <t>REVENUE</t>
  </si>
  <si>
    <t xml:space="preserve">Average </t>
  </si>
  <si>
    <t>COGS</t>
  </si>
  <si>
    <t>TOTAL OPERATİNG EXPENSES</t>
  </si>
  <si>
    <t>EBIT</t>
  </si>
  <si>
    <t>INCOME TAX</t>
  </si>
  <si>
    <t>TAX RATE</t>
  </si>
  <si>
    <t>DEPRECİATİON&amp;AMORTİZATİON</t>
  </si>
  <si>
    <t>(NET CAPİTAL EXPENDİTURE)</t>
  </si>
  <si>
    <t>FCF</t>
  </si>
  <si>
    <t>EV/EBİTDA</t>
  </si>
  <si>
    <t>EV/EBİTDA multiple</t>
  </si>
  <si>
    <t>TERMİNAL VALUE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</si>
  <si>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</si>
  <si>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</si>
  <si>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</si>
  <si>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</si>
  <si>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</si>
  <si>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</si>
  <si>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</si>
  <si>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</si>
  <si>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</si>
  <si>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</si>
  <si>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</si>
  <si>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</si>
  <si>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</si>
  <si>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</si>
  <si>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</si>
  <si>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FOR USA</t>
  </si>
  <si>
    <t>MARKET PRICE 8TH OF FEBRUARY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</si>
  <si>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</si>
  <si>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</si>
  <si>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</si>
  <si>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</si>
  <si>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</si>
  <si>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</si>
  <si>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</si>
  <si>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</si>
  <si>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</si>
  <si>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</si>
  <si>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</si>
  <si>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</si>
  <si>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</si>
  <si>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</si>
  <si>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SECTOR AVERAGES</t>
  </si>
  <si>
    <t>EXİT</t>
  </si>
  <si>
    <t>OPERATING EXPENSES</t>
  </si>
  <si>
    <t>CHANGE IN WORKING CAPITAL</t>
  </si>
  <si>
    <t>FCF=EBIT*(1-TAX RATE)+DEPRECİATİON&amp;AMORTİZATİON-NET CAPEX+INCREASE IN WORKING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</si>
</sst>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3" fillId="0" borderId="0" xfId="0" applyFont="1"/>
    <xf numFmtId="0" fontId="0" fillId="0" borderId="0" xfId="0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0" fontId="1" fillId="0" borderId="0" xfId="0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3" fillId="0" borderId="0" xfId="0" applyFont="1" applyAlignment="1">
      <alignment horizontal="center"/>
    </xf>
    <xf numFmtId="164" fontId="0" fillId="5" borderId="0" xfId="0" applyNumberFormat="1" applyFill="1"/>
    <xf numFmtId="2" fontId="0" fillId="6" borderId="0" xfId="0" applyNumberFormat="1" applyFill="1"/>
    <xf numFmtId="9" fontId="3" fillId="0" borderId="0" xfId="1" applyFont="1"/>
    <xf numFmtId="164" fontId="0" fillId="0" borderId="0" xfId="1" applyNumberFormat="1" applyFont="1"/>
    <xf numFmtId="10" fontId="0" fillId="5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29</xdr:col>
      <xdr:colOff>28575</xdr:colOff>
      <xdr:row>36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52400" y="200025"/>
          <a:ext cx="17554575" cy="683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92%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holded by institutions.</a:t>
          </a:r>
        </a:p>
        <a:p>
          <a:endParaRPr lang="en-US" sz="2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B29" sqref="B29"/>
    </sheetView>
  </sheetViews>
  <sheetFormatPr defaultColWidth="18.7109375" defaultRowHeight="15" x14ac:dyDescent="0.25"/>
  <cols>
    <col min="1" max="1" width="30.7109375" customWidth="1"/>
  </cols>
  <sheetData>
    <row r="1" spans="1:16" x14ac:dyDescent="0.25">
      <c r="A1" s="18"/>
      <c r="B1" s="16">
        <v>2016</v>
      </c>
      <c r="C1" s="16">
        <v>2017</v>
      </c>
      <c r="D1" s="7">
        <v>2018</v>
      </c>
      <c r="E1" s="16">
        <v>2019</v>
      </c>
      <c r="F1" s="16">
        <v>2020</v>
      </c>
      <c r="G1" s="16">
        <v>2021</v>
      </c>
      <c r="H1" s="16">
        <v>2022</v>
      </c>
      <c r="I1" s="16">
        <v>2023</v>
      </c>
      <c r="J1" s="17" t="s">
        <v>1</v>
      </c>
      <c r="K1" s="16">
        <v>2024</v>
      </c>
      <c r="L1" s="16">
        <v>2025</v>
      </c>
      <c r="M1" s="16">
        <v>2026</v>
      </c>
      <c r="N1" s="16">
        <v>2027</v>
      </c>
      <c r="O1" s="16">
        <v>2028</v>
      </c>
      <c r="P1" s="19" t="s">
        <v>45</v>
      </c>
    </row>
    <row r="2" spans="1:16" x14ac:dyDescent="0.25">
      <c r="A2" s="7" t="s">
        <v>0</v>
      </c>
      <c r="B2" s="1">
        <v>673580000</v>
      </c>
      <c r="C2" s="1">
        <v>802260000</v>
      </c>
      <c r="D2" s="1">
        <v>645370000</v>
      </c>
      <c r="E2" s="1">
        <v>838230000</v>
      </c>
      <c r="F2" s="1">
        <v>1140000000</v>
      </c>
      <c r="G2" s="1">
        <v>1340000000</v>
      </c>
      <c r="H2" s="1">
        <v>1250000000</v>
      </c>
      <c r="I2" s="1">
        <v>1230000000</v>
      </c>
      <c r="J2" s="1"/>
      <c r="K2" s="1">
        <f>I2+I2*J3</f>
        <v>1361187972.3837569</v>
      </c>
      <c r="L2" s="1">
        <f>K2+K2*$J$3</f>
        <v>1506368045.6603279</v>
      </c>
      <c r="M2" s="1">
        <f t="shared" ref="M2:O2" si="0">L2+L2*$J$3</f>
        <v>1667032573.7691579</v>
      </c>
      <c r="N2" s="1">
        <f t="shared" si="0"/>
        <v>1844833080.4768419</v>
      </c>
      <c r="O2" s="1">
        <f t="shared" si="0"/>
        <v>2041597235.9355712</v>
      </c>
    </row>
    <row r="3" spans="1:16" x14ac:dyDescent="0.25">
      <c r="A3" s="22"/>
      <c r="B3" s="2"/>
      <c r="C3" s="2">
        <f>C2/B2-1</f>
        <v>0.19103892633391717</v>
      </c>
      <c r="D3" s="2">
        <f t="shared" ref="D3:I3" si="1">D2/C2-1</f>
        <v>-0.19556004287886719</v>
      </c>
      <c r="E3" s="2">
        <f t="shared" si="1"/>
        <v>0.29883632644839397</v>
      </c>
      <c r="F3" s="2">
        <f t="shared" si="1"/>
        <v>0.36000858952793391</v>
      </c>
      <c r="G3" s="2">
        <f t="shared" si="1"/>
        <v>0.17543859649122817</v>
      </c>
      <c r="H3" s="2">
        <f t="shared" si="1"/>
        <v>-6.7164179104477584E-2</v>
      </c>
      <c r="I3" s="2">
        <f t="shared" si="1"/>
        <v>-1.6000000000000014E-2</v>
      </c>
      <c r="J3" s="2">
        <f>AVERAGE(C3:I3)</f>
        <v>0.10665688811687549</v>
      </c>
      <c r="K3" s="2"/>
      <c r="L3" s="2"/>
      <c r="M3" s="2"/>
      <c r="N3" s="2"/>
      <c r="O3" s="2"/>
    </row>
    <row r="4" spans="1:16" x14ac:dyDescent="0.25">
      <c r="A4" s="7" t="s">
        <v>2</v>
      </c>
      <c r="B4" s="1"/>
      <c r="C4" s="1">
        <v>59810000</v>
      </c>
      <c r="D4" s="1">
        <v>47940000</v>
      </c>
      <c r="E4" s="1">
        <v>53560000</v>
      </c>
      <c r="F4" s="1">
        <v>49430000</v>
      </c>
      <c r="G4" s="1">
        <v>95970000</v>
      </c>
      <c r="H4" s="1">
        <v>143550000</v>
      </c>
      <c r="I4" s="1">
        <v>143500000</v>
      </c>
      <c r="J4" s="1"/>
      <c r="K4" s="1"/>
      <c r="L4" s="1"/>
      <c r="M4" s="1"/>
      <c r="N4" s="1"/>
      <c r="O4" s="1"/>
      <c r="P4" s="1"/>
    </row>
    <row r="5" spans="1:16" x14ac:dyDescent="0.25">
      <c r="A5" s="7" t="s">
        <v>46</v>
      </c>
      <c r="B5" s="1">
        <v>377640000</v>
      </c>
      <c r="C5" s="1">
        <v>365450000</v>
      </c>
      <c r="D5" s="1">
        <v>346850000</v>
      </c>
      <c r="E5" s="1">
        <v>412500000</v>
      </c>
      <c r="F5" s="1">
        <v>491210000</v>
      </c>
      <c r="G5" s="1">
        <v>585150000</v>
      </c>
      <c r="H5" s="1">
        <v>581660000</v>
      </c>
      <c r="I5" s="1">
        <v>639110000</v>
      </c>
      <c r="J5" s="1"/>
      <c r="K5" s="1"/>
      <c r="L5" s="1"/>
      <c r="M5" s="1"/>
      <c r="N5" s="1"/>
      <c r="O5" s="1"/>
      <c r="P5" s="1"/>
    </row>
    <row r="6" spans="1:16" x14ac:dyDescent="0.25">
      <c r="A6" s="7" t="s">
        <v>3</v>
      </c>
      <c r="B6" s="1"/>
      <c r="C6" s="1">
        <f>C4+C5</f>
        <v>425260000</v>
      </c>
      <c r="D6" s="1">
        <f t="shared" ref="D6:I6" si="2">D4+D5</f>
        <v>394790000</v>
      </c>
      <c r="E6" s="1">
        <f t="shared" si="2"/>
        <v>466060000</v>
      </c>
      <c r="F6" s="1">
        <f t="shared" si="2"/>
        <v>540640000</v>
      </c>
      <c r="G6" s="1">
        <f t="shared" si="2"/>
        <v>681120000</v>
      </c>
      <c r="H6" s="1">
        <f t="shared" si="2"/>
        <v>725210000</v>
      </c>
      <c r="I6" s="1">
        <f t="shared" si="2"/>
        <v>782610000</v>
      </c>
      <c r="J6" s="1"/>
      <c r="K6" s="1">
        <f>I6+I6*J3</f>
        <v>866080747.20914793</v>
      </c>
      <c r="L6" s="1">
        <f>K6+K6*$J$7</f>
        <v>963171239.95086992</v>
      </c>
      <c r="M6" s="1">
        <f t="shared" ref="M6:O6" si="3">L6+L6*$J$7</f>
        <v>1071145895.4120686</v>
      </c>
      <c r="N6" s="1">
        <f t="shared" si="3"/>
        <v>1191224863.9366009</v>
      </c>
      <c r="O6" s="1">
        <f t="shared" si="3"/>
        <v>1324765078.7242939</v>
      </c>
      <c r="P6" s="1"/>
    </row>
    <row r="7" spans="1:16" x14ac:dyDescent="0.25">
      <c r="A7" s="22"/>
      <c r="B7" s="2"/>
      <c r="C7" s="2"/>
      <c r="D7" s="2">
        <f>D6/C6-1</f>
        <v>-7.1650284531815878E-2</v>
      </c>
      <c r="E7" s="2">
        <f t="shared" ref="E7:I7" si="4">E6/D6-1</f>
        <v>0.18052635578408771</v>
      </c>
      <c r="F7" s="2">
        <f t="shared" si="4"/>
        <v>0.1600223147234261</v>
      </c>
      <c r="G7" s="2">
        <f t="shared" si="4"/>
        <v>0.25984018940514941</v>
      </c>
      <c r="H7" s="2">
        <f t="shared" si="4"/>
        <v>6.4731618510688316E-2</v>
      </c>
      <c r="I7" s="2">
        <f t="shared" si="4"/>
        <v>7.9149487734587298E-2</v>
      </c>
      <c r="J7" s="2">
        <f>AVERAGE(D7:I7)</f>
        <v>0.1121032802710205</v>
      </c>
      <c r="K7" s="2"/>
      <c r="L7" s="2"/>
      <c r="M7" s="2"/>
      <c r="N7" s="2"/>
      <c r="O7" s="2"/>
    </row>
    <row r="8" spans="1:16" x14ac:dyDescent="0.25">
      <c r="A8" s="7" t="s">
        <v>4</v>
      </c>
      <c r="B8" s="1">
        <v>274980000</v>
      </c>
      <c r="C8" s="1">
        <v>376990000</v>
      </c>
      <c r="D8" s="1">
        <v>250590000</v>
      </c>
      <c r="E8" s="1">
        <v>372170000</v>
      </c>
      <c r="F8" s="1">
        <v>599790000</v>
      </c>
      <c r="G8" s="1">
        <v>654020000</v>
      </c>
      <c r="H8" s="1">
        <v>526330000</v>
      </c>
      <c r="I8" s="1">
        <v>447830000</v>
      </c>
      <c r="J8" s="1"/>
      <c r="K8" s="1">
        <f>K2-K6</f>
        <v>495107225.17460895</v>
      </c>
      <c r="L8" s="1">
        <f t="shared" ref="L8:O8" si="5">L2-L6</f>
        <v>543196805.70945799</v>
      </c>
      <c r="M8" s="1">
        <f t="shared" si="5"/>
        <v>595886678.35708928</v>
      </c>
      <c r="N8" s="1">
        <f t="shared" si="5"/>
        <v>653608216.540241</v>
      </c>
      <c r="O8" s="1">
        <f t="shared" si="5"/>
        <v>716832157.21127725</v>
      </c>
      <c r="P8" s="1"/>
    </row>
    <row r="9" spans="1:16" x14ac:dyDescent="0.25">
      <c r="A9" s="7" t="s">
        <v>5</v>
      </c>
      <c r="B9" s="1">
        <v>56890000</v>
      </c>
      <c r="C9" s="1">
        <v>72960000</v>
      </c>
      <c r="D9" s="1">
        <v>46770000</v>
      </c>
      <c r="E9" s="1">
        <v>69950000</v>
      </c>
      <c r="F9" s="1">
        <v>103120000</v>
      </c>
      <c r="G9" s="1">
        <v>108730000</v>
      </c>
      <c r="H9" s="1">
        <v>103470000</v>
      </c>
      <c r="I9" s="1">
        <v>104500000</v>
      </c>
      <c r="J9" s="1"/>
      <c r="K9" s="1">
        <f>K8*$J$10</f>
        <v>95501404.66266419</v>
      </c>
      <c r="L9" s="1">
        <f t="shared" ref="L9:O9" si="6">L8*$J$10</f>
        <v>104777420.55820423</v>
      </c>
      <c r="M9" s="1">
        <f t="shared" si="6"/>
        <v>114940788.39750624</v>
      </c>
      <c r="N9" s="1">
        <f t="shared" si="6"/>
        <v>126074715.94993998</v>
      </c>
      <c r="O9" s="1">
        <f t="shared" si="6"/>
        <v>138270003.82977954</v>
      </c>
      <c r="P9" s="1"/>
    </row>
    <row r="10" spans="1:16" x14ac:dyDescent="0.25">
      <c r="A10" s="7" t="s">
        <v>6</v>
      </c>
      <c r="B10" s="2">
        <f>B9/B8</f>
        <v>0.2068877736562659</v>
      </c>
      <c r="C10" s="2">
        <f t="shared" ref="C10:I10" si="7">C9/C8</f>
        <v>0.19353298495981325</v>
      </c>
      <c r="D10" s="2">
        <f t="shared" si="7"/>
        <v>0.18663953070753023</v>
      </c>
      <c r="E10" s="2">
        <f t="shared" si="7"/>
        <v>0.18795174248327376</v>
      </c>
      <c r="F10" s="2">
        <f t="shared" si="7"/>
        <v>0.17192684106103803</v>
      </c>
      <c r="G10" s="2">
        <f t="shared" si="7"/>
        <v>0.16624873857068592</v>
      </c>
      <c r="H10" s="2">
        <f t="shared" si="7"/>
        <v>0.19658769213231242</v>
      </c>
      <c r="I10" s="2">
        <f t="shared" si="7"/>
        <v>0.23334747560458211</v>
      </c>
      <c r="J10" s="2">
        <f>AVERAGE(B10:I10)</f>
        <v>0.19289034739693772</v>
      </c>
      <c r="K10" s="1"/>
      <c r="L10" s="1"/>
      <c r="M10" s="1"/>
      <c r="N10" s="1"/>
      <c r="O10" s="1"/>
      <c r="P10" s="1"/>
    </row>
    <row r="11" spans="1:16" x14ac:dyDescent="0.25">
      <c r="A11" s="7"/>
    </row>
    <row r="12" spans="1:16" x14ac:dyDescent="0.25">
      <c r="A12" s="7"/>
      <c r="J12" s="2"/>
    </row>
    <row r="13" spans="1:16" x14ac:dyDescent="0.25">
      <c r="A13" s="7" t="s">
        <v>7</v>
      </c>
      <c r="B13" s="1">
        <v>20970000</v>
      </c>
      <c r="C13" s="1">
        <v>23600000</v>
      </c>
      <c r="D13" s="1">
        <v>22470000</v>
      </c>
      <c r="E13" s="1">
        <v>32260000</v>
      </c>
      <c r="F13" s="1">
        <v>34240000</v>
      </c>
      <c r="G13" s="1">
        <v>77280000</v>
      </c>
      <c r="H13" s="1">
        <v>73940000</v>
      </c>
      <c r="I13" s="1">
        <v>79700000</v>
      </c>
      <c r="J13" s="23">
        <f>AVERAGE(B13:I13)</f>
        <v>45557500</v>
      </c>
      <c r="K13" s="23">
        <f t="shared" ref="K13:O13" si="8">AVERAGE(C13:J13)</f>
        <v>48630937.5</v>
      </c>
      <c r="L13" s="23">
        <f t="shared" si="8"/>
        <v>51759804.6875</v>
      </c>
      <c r="M13" s="23">
        <f t="shared" si="8"/>
        <v>55421030.2734375</v>
      </c>
      <c r="N13" s="23">
        <f t="shared" si="8"/>
        <v>58316159.057617188</v>
      </c>
      <c r="O13" s="23">
        <f t="shared" si="8"/>
        <v>61325678.939819336</v>
      </c>
      <c r="P13" s="1"/>
    </row>
    <row r="14" spans="1:16" x14ac:dyDescent="0.25">
      <c r="A14" s="7" t="s">
        <v>8</v>
      </c>
      <c r="B14" s="1">
        <v>59960000</v>
      </c>
      <c r="C14" s="1">
        <v>18780000</v>
      </c>
      <c r="D14" s="1">
        <v>18580000</v>
      </c>
      <c r="E14" s="1">
        <v>20540000</v>
      </c>
      <c r="F14" s="1">
        <v>21320000</v>
      </c>
      <c r="G14" s="1">
        <v>23520000</v>
      </c>
      <c r="H14" s="1">
        <v>31450000</v>
      </c>
      <c r="I14" s="1">
        <v>33280000</v>
      </c>
      <c r="J14" s="23">
        <f>AVERAGE(B14:I14)</f>
        <v>28428750</v>
      </c>
      <c r="K14" s="23">
        <f t="shared" ref="K14:O15" si="9">AVERAGE(C14:J14)</f>
        <v>24487343.75</v>
      </c>
      <c r="L14" s="23">
        <f t="shared" si="9"/>
        <v>25200761.71875</v>
      </c>
      <c r="M14" s="23">
        <f t="shared" si="9"/>
        <v>26028356.93359375</v>
      </c>
      <c r="N14" s="23">
        <f t="shared" si="9"/>
        <v>26714401.550292969</v>
      </c>
      <c r="O14" s="23">
        <f t="shared" si="9"/>
        <v>27388701.74407959</v>
      </c>
      <c r="P14" s="1"/>
    </row>
    <row r="15" spans="1:16" x14ac:dyDescent="0.25">
      <c r="A15" s="7" t="s">
        <v>47</v>
      </c>
      <c r="B15" s="1">
        <v>17130000</v>
      </c>
      <c r="C15" s="1">
        <v>39030000</v>
      </c>
      <c r="D15" s="1">
        <v>-51180000</v>
      </c>
      <c r="E15" s="1">
        <v>-23950000</v>
      </c>
      <c r="F15" s="1">
        <v>-114440000</v>
      </c>
      <c r="G15" s="1">
        <v>-353890000</v>
      </c>
      <c r="H15" s="1">
        <v>253500000</v>
      </c>
      <c r="I15" s="1">
        <v>229720000</v>
      </c>
      <c r="J15" s="23">
        <f t="shared" ref="J15" si="10">AVERAGE(B15:I15)</f>
        <v>-510000</v>
      </c>
      <c r="K15" s="23">
        <f t="shared" si="9"/>
        <v>-2715000</v>
      </c>
      <c r="L15" s="23">
        <f t="shared" si="9"/>
        <v>-7933125</v>
      </c>
      <c r="M15" s="23">
        <f t="shared" si="9"/>
        <v>-2527265.625</v>
      </c>
      <c r="N15" s="23">
        <f t="shared" si="9"/>
        <v>150576.171875</v>
      </c>
      <c r="O15" s="23">
        <f t="shared" si="9"/>
        <v>14474398.193359375</v>
      </c>
      <c r="P15" s="1"/>
    </row>
    <row r="16" spans="1:16" x14ac:dyDescent="0.25">
      <c r="B16" s="1"/>
      <c r="C16" s="1"/>
      <c r="D16" s="1"/>
      <c r="E16" s="1"/>
      <c r="F16" s="1"/>
      <c r="G16" s="1"/>
      <c r="H16" s="1"/>
      <c r="I16" s="1"/>
      <c r="J16" s="2"/>
      <c r="K16" s="1"/>
      <c r="L16" s="1"/>
      <c r="M16" s="1"/>
      <c r="N16" s="1"/>
      <c r="O16" s="1"/>
    </row>
    <row r="17" spans="1:16" x14ac:dyDescent="0.25">
      <c r="B17" s="1"/>
      <c r="C17" s="1"/>
      <c r="D17" s="1"/>
      <c r="E17" s="1"/>
      <c r="F17" s="1"/>
      <c r="G17" s="1"/>
      <c r="H17" s="1"/>
      <c r="I17" s="1"/>
      <c r="J17" s="2"/>
      <c r="K17" s="1"/>
      <c r="L17" s="1"/>
      <c r="M17" s="1"/>
      <c r="N17" s="1"/>
      <c r="O17" s="1"/>
    </row>
    <row r="21" spans="1:16" x14ac:dyDescent="0.25">
      <c r="J21" s="5" t="s">
        <v>9</v>
      </c>
      <c r="K21" s="6">
        <f>K8-K9+K13-K14+K15</f>
        <v>421034414.26194477</v>
      </c>
      <c r="L21" s="6">
        <f t="shared" ref="L21:O21" si="11">L8-L9+L13-L14+L15</f>
        <v>457045303.12000376</v>
      </c>
      <c r="M21" s="6">
        <f t="shared" si="11"/>
        <v>507811297.67442679</v>
      </c>
      <c r="N21" s="6">
        <f t="shared" si="11"/>
        <v>559285834.26950026</v>
      </c>
      <c r="O21" s="6">
        <f t="shared" si="11"/>
        <v>626973528.77059686</v>
      </c>
      <c r="P21" s="6">
        <f>M21*J26</f>
        <v>5078112976.7442684</v>
      </c>
    </row>
    <row r="22" spans="1:16" x14ac:dyDescent="0.25">
      <c r="A22" s="7" t="s">
        <v>13</v>
      </c>
      <c r="B22" s="20">
        <f>NPV(WACC!B13,K21:P21)</f>
        <v>4703381929.7969351</v>
      </c>
      <c r="I22" t="s">
        <v>48</v>
      </c>
    </row>
    <row r="23" spans="1:16" x14ac:dyDescent="0.25">
      <c r="A23" s="7" t="s">
        <v>14</v>
      </c>
      <c r="B23" s="20">
        <v>1270000000</v>
      </c>
    </row>
    <row r="24" spans="1:16" x14ac:dyDescent="0.25">
      <c r="A24" s="7" t="s">
        <v>15</v>
      </c>
      <c r="B24" s="20">
        <v>400000000</v>
      </c>
    </row>
    <row r="25" spans="1:16" x14ac:dyDescent="0.25">
      <c r="A25" s="7" t="s">
        <v>16</v>
      </c>
      <c r="B25" s="20">
        <f>B22+B23-B24</f>
        <v>5573381929.7969351</v>
      </c>
    </row>
    <row r="26" spans="1:16" x14ac:dyDescent="0.25">
      <c r="A26" t="s">
        <v>17</v>
      </c>
      <c r="B26" s="21">
        <v>375430000</v>
      </c>
      <c r="I26" t="s">
        <v>11</v>
      </c>
      <c r="J26" s="4">
        <v>10</v>
      </c>
    </row>
    <row r="27" spans="1:16" x14ac:dyDescent="0.25">
      <c r="A27" s="7" t="s">
        <v>18</v>
      </c>
      <c r="B27" s="20">
        <f>B25/B26</f>
        <v>14.845329168678409</v>
      </c>
      <c r="I27" t="s">
        <v>10</v>
      </c>
      <c r="J27" s="1"/>
    </row>
    <row r="28" spans="1:16" x14ac:dyDescent="0.25">
      <c r="A28" s="14" t="s">
        <v>29</v>
      </c>
      <c r="B28" s="20">
        <v>9.2100000000000009</v>
      </c>
      <c r="C28" s="1"/>
      <c r="I28" t="s">
        <v>12</v>
      </c>
      <c r="J28" s="1">
        <f>M21*J26</f>
        <v>5078112976.7442684</v>
      </c>
    </row>
    <row r="29" spans="1:16" x14ac:dyDescent="0.25">
      <c r="A29" s="7" t="s">
        <v>30</v>
      </c>
      <c r="B29" s="24">
        <f>B27/B28-1</f>
        <v>0.61187070235379015</v>
      </c>
    </row>
    <row r="34" spans="2:15" x14ac:dyDescent="0.25">
      <c r="B34" s="16"/>
      <c r="C34" s="16"/>
      <c r="D34" s="7"/>
      <c r="E34" s="16"/>
      <c r="F34" s="16"/>
      <c r="G34" s="16"/>
      <c r="H34" s="16"/>
      <c r="I34" s="16"/>
      <c r="J34" s="17"/>
      <c r="K34" s="16"/>
      <c r="L34" s="16"/>
      <c r="M34" s="16"/>
      <c r="N34" s="16"/>
      <c r="O34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A4:M18"/>
  <sheetViews>
    <sheetView workbookViewId="0">
      <selection activeCell="B9" sqref="B9"/>
    </sheetView>
  </sheetViews>
  <sheetFormatPr defaultRowHeight="15" x14ac:dyDescent="0.25"/>
  <cols>
    <col min="1" max="1" width="30.7109375" customWidth="1"/>
    <col min="2" max="2" width="12.140625" bestFit="1" customWidth="1"/>
  </cols>
  <sheetData>
    <row r="4" spans="1:13" x14ac:dyDescent="0.25">
      <c r="A4" s="7" t="s">
        <v>19</v>
      </c>
      <c r="B4" s="12">
        <v>0.1075</v>
      </c>
      <c r="C4" s="11"/>
    </row>
    <row r="5" spans="1:13" x14ac:dyDescent="0.25">
      <c r="A5" t="s">
        <v>20</v>
      </c>
      <c r="B5" s="10">
        <v>4.5999999999999996</v>
      </c>
      <c r="D5" t="s">
        <v>28</v>
      </c>
    </row>
    <row r="6" spans="1:13" x14ac:dyDescent="0.25">
      <c r="A6" t="s">
        <v>21</v>
      </c>
      <c r="B6" s="8">
        <v>1</v>
      </c>
    </row>
    <row r="7" spans="1:13" x14ac:dyDescent="0.25">
      <c r="A7" t="s">
        <v>22</v>
      </c>
      <c r="B7" s="9">
        <v>4.01</v>
      </c>
      <c r="D7" t="s">
        <v>28</v>
      </c>
    </row>
    <row r="9" spans="1:13" x14ac:dyDescent="0.25">
      <c r="A9" s="7" t="s">
        <v>23</v>
      </c>
      <c r="B9" s="12">
        <f>B10-B10*B11</f>
        <v>6.1499999999999999E-2</v>
      </c>
    </row>
    <row r="10" spans="1:13" x14ac:dyDescent="0.25">
      <c r="A10" t="s">
        <v>27</v>
      </c>
      <c r="B10" s="2">
        <v>7.4999999999999997E-2</v>
      </c>
      <c r="L10" s="11"/>
      <c r="M10" s="4"/>
    </row>
    <row r="11" spans="1:13" x14ac:dyDescent="0.25">
      <c r="A11" t="s">
        <v>6</v>
      </c>
      <c r="B11" s="2">
        <v>0.18</v>
      </c>
      <c r="L11" s="2"/>
    </row>
    <row r="13" spans="1:13" x14ac:dyDescent="0.25">
      <c r="A13" s="7" t="s">
        <v>24</v>
      </c>
      <c r="B13" s="11">
        <f>(B4*B14)+(B9*B15)+1%</f>
        <v>0.10369999999999999</v>
      </c>
    </row>
    <row r="14" spans="1:13" x14ac:dyDescent="0.25">
      <c r="A14" t="s">
        <v>25</v>
      </c>
      <c r="B14" s="2">
        <v>0.7</v>
      </c>
    </row>
    <row r="15" spans="1:13" x14ac:dyDescent="0.25">
      <c r="A15" t="s">
        <v>26</v>
      </c>
      <c r="B15" s="2">
        <v>0.3</v>
      </c>
    </row>
    <row r="16" spans="1:13" x14ac:dyDescent="0.25">
      <c r="E16" s="13"/>
      <c r="F16" s="3"/>
    </row>
    <row r="17" spans="6:6" x14ac:dyDescent="0.25">
      <c r="F17" s="3"/>
    </row>
    <row r="18" spans="6:6" x14ac:dyDescent="0.25">
      <c r="F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A1:L19"/>
  <sheetViews>
    <sheetView workbookViewId="0">
      <selection activeCell="A2" sqref="A2"/>
    </sheetView>
  </sheetViews>
  <sheetFormatPr defaultColWidth="15.7109375" defaultRowHeight="15" x14ac:dyDescent="0.25"/>
  <cols>
    <col min="1" max="1" width="20.7109375" customWidth="1"/>
  </cols>
  <sheetData>
    <row r="1" spans="1:12" x14ac:dyDescent="0.25">
      <c r="A1" s="7" t="s">
        <v>31</v>
      </c>
      <c r="B1" s="7" t="s">
        <v>33</v>
      </c>
      <c r="C1" s="7" t="s">
        <v>32</v>
      </c>
      <c r="D1" s="7" t="s">
        <v>36</v>
      </c>
      <c r="E1" s="7" t="s">
        <v>37</v>
      </c>
      <c r="F1" s="7" t="s">
        <v>38</v>
      </c>
      <c r="G1" s="7" t="s">
        <v>4</v>
      </c>
      <c r="H1" s="7" t="s">
        <v>39</v>
      </c>
      <c r="I1" s="7" t="s">
        <v>40</v>
      </c>
      <c r="J1" s="7" t="s">
        <v>41</v>
      </c>
      <c r="K1" s="7" t="s">
        <v>42</v>
      </c>
      <c r="L1" s="7" t="s">
        <v>43</v>
      </c>
    </row>
    <row r="15" spans="1:12" x14ac:dyDescent="0.25">
      <c r="A15" s="7" t="s">
        <v>34</v>
      </c>
      <c r="I15" s="15"/>
      <c r="J15" s="15"/>
      <c r="K15" s="15"/>
      <c r="L15" s="15"/>
    </row>
    <row r="16" spans="1:12" x14ac:dyDescent="0.25">
      <c r="A16" s="7" t="s">
        <v>35</v>
      </c>
      <c r="I16" s="15"/>
      <c r="J16" s="15"/>
      <c r="K16" s="15"/>
      <c r="L16" s="15"/>
    </row>
    <row r="19" spans="1:12" x14ac:dyDescent="0.25">
      <c r="A19" t="s">
        <v>44</v>
      </c>
      <c r="I19" s="15"/>
      <c r="J19" s="15"/>
      <c r="K19" s="15"/>
      <c r="L19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FCF</vt:lpstr>
      <vt:lpstr>WACC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2024-04-11T17:29:45Z</dcterms:modified>
</cp:coreProperties>
</file>