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urka\Desktop\DOSYALARIM\Az kullandıklarım\Hisse ve Şirket değerleme\2023-2024 OCAK\DONE\"/>
    </mc:Choice>
  </mc:AlternateContent>
  <xr:revisionPtr revIDLastSave="0" documentId="13_ncr:1_{50AE6A62-6E80-4C43-A7C3-0264544198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CF" sheetId="1" r:id="rId1"/>
    <sheet name="WACC" sheetId="2" r:id="rId2"/>
    <sheet name="CCA" sheetId="3" r:id="rId3"/>
    <sheet name="ABOU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7" i="1"/>
  <c r="B25" i="1"/>
  <c r="B24" i="1"/>
  <c r="B22" i="1"/>
  <c r="B13" i="2"/>
  <c r="B4" i="2"/>
  <c r="L21" i="1"/>
  <c r="M21" i="1"/>
  <c r="N21" i="1"/>
  <c r="O21" i="1"/>
  <c r="K21" i="1"/>
  <c r="P21" i="1"/>
  <c r="J28" i="1"/>
  <c r="J3" i="1"/>
  <c r="D3" i="1"/>
  <c r="K2" i="1" s="1"/>
  <c r="L2" i="1" s="1"/>
  <c r="M2" i="1" s="1"/>
  <c r="N2" i="1" s="1"/>
  <c r="O2" i="1" s="1"/>
  <c r="E3" i="1"/>
  <c r="F3" i="1"/>
  <c r="G3" i="1"/>
  <c r="H3" i="1"/>
  <c r="I3" i="1"/>
  <c r="C3" i="1"/>
</calcChain>
</file>

<file path=xl/sharedStrings.xml><?xml version="1.0" encoding="utf-8"?>
<sst xmlns="http://schemas.openxmlformats.org/spreadsheetml/2006/main" count="64" uniqueCount="60">
  <si>
    <t>REVENUE</t>
  </si>
  <si>
    <t xml:space="preserve">Average </t>
  </si>
  <si>
    <t>Operating Income</t>
  </si>
  <si>
    <t>COGS</t>
  </si>
  <si>
    <t>TOTAL OPERATİNG EXPENSES</t>
  </si>
  <si>
    <t>EBIT</t>
  </si>
  <si>
    <t>INCOME TAX</t>
  </si>
  <si>
    <t>TAX RATE</t>
  </si>
  <si>
    <t>DEPRECİATİON&amp;AMORTİZATİON</t>
  </si>
  <si>
    <t>(NET CAPİTAL EXPENDİTURE)</t>
  </si>
  <si>
    <t>(CHANGE IN WORKING CAPITAL)</t>
  </si>
  <si>
    <t>FCF</t>
  </si>
  <si>
    <t>EV/EBİTDA</t>
  </si>
  <si>
    <t>EV/EBİTDA multiple</t>
  </si>
  <si>
    <t>TERMİNAL VALUE</t>
  </si>
  <si>
    <t>FCF=EBIT*(1-TAX RATE)+DEPRECİATİON&amp;AMORTİZATİON-NET CAPEX-INCREASE IN WORKING CAPITAL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</si>
  <si>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</si>
  <si>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</si>
  <si>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</si>
  <si>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</si>
  <si>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</si>
  <si>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</si>
  <si>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</si>
  <si>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</si>
  <si>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</si>
  <si>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</si>
  <si>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</si>
  <si>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</si>
  <si>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</si>
  <si>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</si>
  <si>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</si>
  <si>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(X)TAX SHIELD</t>
  </si>
  <si>
    <t>Growth Forecast</t>
  </si>
  <si>
    <t>COMPANY</t>
  </si>
  <si>
    <t>MARKET CAP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</si>
  <si>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</si>
  <si>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</si>
  <si>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</si>
  <si>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</si>
  <si>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</si>
  <si>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</si>
  <si>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</si>
  <si>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</si>
  <si>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</si>
  <si>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</si>
  <si>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</si>
  <si>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SECTOR AVERAGES</t>
  </si>
  <si>
    <t>Mersedes</t>
  </si>
  <si>
    <t>Volkswagen(owns)</t>
  </si>
  <si>
    <t>Toyota</t>
  </si>
  <si>
    <t>Audi</t>
  </si>
  <si>
    <t>Daimler</t>
  </si>
  <si>
    <t>Porsche</t>
  </si>
  <si>
    <t>HOLDİNG COMPANY/DON'T HAVE ANY EXPENSES/COST OF GOOD SOLDS</t>
  </si>
  <si>
    <t>HOLDİNG COMPANY/DON'T HAVE ANY INCOME TAX Reported</t>
  </si>
  <si>
    <t>---------------</t>
  </si>
  <si>
    <t>NONE/HOLDİNG</t>
  </si>
  <si>
    <t>-----</t>
  </si>
  <si>
    <t>HOLDING COMPANY, THERE ARE NOT SIMILAR COMPANİES IN THE AUTOMATIVE INDUSTRY</t>
  </si>
  <si>
    <t>MARKET PRICE 11TH OF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</si>
</sst>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3" fillId="0" borderId="0" xfId="0" applyFont="1"/>
    <xf numFmtId="2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0" fontId="0" fillId="3" borderId="0" xfId="0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164" fontId="1" fillId="0" borderId="0" xfId="0" applyNumberFormat="1" applyFont="1"/>
    <xf numFmtId="164" fontId="0" fillId="0" borderId="0" xfId="0" quotePrefix="1" applyNumberFormat="1"/>
    <xf numFmtId="9" fontId="0" fillId="0" borderId="0" xfId="1" applyFont="1" applyAlignment="1">
      <alignment horizontal="center"/>
    </xf>
    <xf numFmtId="9" fontId="0" fillId="0" borderId="0" xfId="1" quotePrefix="1" applyFont="1"/>
    <xf numFmtId="0" fontId="0" fillId="6" borderId="0" xfId="0" applyFill="1"/>
    <xf numFmtId="0" fontId="1" fillId="0" borderId="0" xfId="0" applyFont="1"/>
    <xf numFmtId="164" fontId="0" fillId="5" borderId="0" xfId="0" applyNumberFormat="1" applyFill="1"/>
    <xf numFmtId="10" fontId="0" fillId="5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29</xdr:col>
      <xdr:colOff>28575</xdr:colOff>
      <xdr:row>36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52400" y="200025"/>
          <a:ext cx="17554575" cy="683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Holding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company owns porsche and volkswagen (25%)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both companies are not so underpriced, about fair value</a:t>
          </a:r>
        </a:p>
        <a:p>
          <a:r>
            <a:rPr lang="tr-TR" sz="2400">
              <a:solidFill>
                <a:schemeClr val="accent1">
                  <a:lumMod val="75000"/>
                </a:schemeClr>
              </a:solidFill>
            </a:rPr>
            <a:t>REVENUES</a:t>
          </a:r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 FROM GERMANY, WHICH MAKES IT RISKY DUE TO ITS EXPECTATIONS TO ECON. DEPRECISION 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ALSO IT IS A HOLDING COMPANY, IT NEEDS TO BE MORE ANALYSED, OWNED COMPANIES SEEMS LIKE </a:t>
          </a:r>
        </a:p>
        <a:p>
          <a:r>
            <a:rPr lang="tr-TR" sz="2400" baseline="0">
              <a:solidFill>
                <a:schemeClr val="accent1">
                  <a:lumMod val="75000"/>
                </a:schemeClr>
              </a:solidFill>
            </a:rPr>
            <a:t>MOSTLY UNDERVALUED, VW AND PORSCHE AG, BUT STILL NOT WORTH BUYING, BECAUSE OF ITS RISK</a:t>
          </a:r>
          <a:endParaRPr lang="en-US" sz="24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B29" sqref="B29"/>
    </sheetView>
  </sheetViews>
  <sheetFormatPr defaultColWidth="15.7109375" defaultRowHeight="15" x14ac:dyDescent="0.25"/>
  <cols>
    <col min="1" max="1" width="30.7109375" customWidth="1"/>
    <col min="2" max="2" width="19" bestFit="1" customWidth="1"/>
    <col min="3" max="9" width="18" bestFit="1" customWidth="1"/>
    <col min="10" max="10" width="19" bestFit="1" customWidth="1"/>
    <col min="11" max="11" width="21.42578125" bestFit="1" customWidth="1"/>
    <col min="12" max="13" width="18" bestFit="1" customWidth="1"/>
    <col min="14" max="16" width="19" bestFit="1" customWidth="1"/>
  </cols>
  <sheetData>
    <row r="1" spans="1:15" x14ac:dyDescent="0.25">
      <c r="A1" s="15" t="s">
        <v>52</v>
      </c>
      <c r="B1" s="13">
        <v>2016</v>
      </c>
      <c r="C1" s="13">
        <v>2017</v>
      </c>
      <c r="D1" s="7">
        <v>2018</v>
      </c>
      <c r="E1" s="13">
        <v>2019</v>
      </c>
      <c r="F1" s="13">
        <v>2020</v>
      </c>
      <c r="G1" s="13">
        <v>2021</v>
      </c>
      <c r="H1" s="13">
        <v>2022</v>
      </c>
      <c r="I1" s="13">
        <v>2023</v>
      </c>
      <c r="J1" s="14" t="s">
        <v>1</v>
      </c>
      <c r="K1" s="13">
        <v>2024</v>
      </c>
      <c r="L1" s="13">
        <v>2025</v>
      </c>
      <c r="M1" s="13">
        <v>2026</v>
      </c>
      <c r="N1" s="13">
        <v>2027</v>
      </c>
      <c r="O1" s="13">
        <v>2028</v>
      </c>
    </row>
    <row r="2" spans="1:15" x14ac:dyDescent="0.25">
      <c r="A2" s="7" t="s">
        <v>0</v>
      </c>
      <c r="B2" s="1">
        <v>1600000000</v>
      </c>
      <c r="C2" s="1">
        <v>3820000000</v>
      </c>
      <c r="D2" s="1">
        <v>4420000000</v>
      </c>
      <c r="E2" s="1">
        <v>5060000000</v>
      </c>
      <c r="F2" s="1">
        <v>3080000000</v>
      </c>
      <c r="G2" s="1">
        <v>5480000000</v>
      </c>
      <c r="H2" s="1">
        <v>4780000000</v>
      </c>
      <c r="I2" s="1">
        <v>4090000000</v>
      </c>
      <c r="K2" s="1">
        <f>I2*J3+I2</f>
        <v>4499000000</v>
      </c>
      <c r="L2" s="1">
        <f>K2*$J$3+K2</f>
        <v>4948900000</v>
      </c>
      <c r="M2" s="1">
        <f>L2*$J$3+L2</f>
        <v>5443790000</v>
      </c>
      <c r="N2" s="1">
        <f>M2*(1+$J$3)</f>
        <v>5988169000.000001</v>
      </c>
      <c r="O2" s="1">
        <f>N2*(1+$J$3)</f>
        <v>6586985900.0000019</v>
      </c>
    </row>
    <row r="3" spans="1:15" x14ac:dyDescent="0.25">
      <c r="A3" s="7"/>
      <c r="B3" s="2"/>
      <c r="C3" s="2">
        <f>C2/B2-1</f>
        <v>1.3875000000000002</v>
      </c>
      <c r="D3" s="2">
        <f t="shared" ref="D3:I3" si="0">D2/C2-1</f>
        <v>0.15706806282722519</v>
      </c>
      <c r="E3" s="2">
        <f t="shared" si="0"/>
        <v>0.14479638009049767</v>
      </c>
      <c r="F3" s="2">
        <f t="shared" si="0"/>
        <v>-0.39130434782608692</v>
      </c>
      <c r="G3" s="2">
        <f t="shared" si="0"/>
        <v>0.77922077922077926</v>
      </c>
      <c r="H3" s="2">
        <f t="shared" si="0"/>
        <v>-0.12773722627737227</v>
      </c>
      <c r="I3" s="2">
        <f t="shared" si="0"/>
        <v>-0.14435146443514646</v>
      </c>
      <c r="J3" s="2">
        <f>10%</f>
        <v>0.1</v>
      </c>
      <c r="M3" s="1"/>
      <c r="N3" s="1"/>
      <c r="O3" s="1"/>
    </row>
    <row r="4" spans="1:15" x14ac:dyDescent="0.25">
      <c r="A4" s="7" t="s">
        <v>3</v>
      </c>
      <c r="B4" s="1"/>
      <c r="C4" s="1"/>
      <c r="D4" s="1"/>
      <c r="E4" s="1"/>
      <c r="F4" s="1"/>
      <c r="G4" s="1"/>
      <c r="H4" s="1"/>
      <c r="I4" s="1"/>
      <c r="M4" s="1"/>
      <c r="N4" s="1"/>
      <c r="O4" s="1"/>
    </row>
    <row r="5" spans="1:15" x14ac:dyDescent="0.25">
      <c r="A5" s="7" t="s">
        <v>2</v>
      </c>
      <c r="B5" s="1"/>
      <c r="C5" s="1" t="s">
        <v>53</v>
      </c>
      <c r="D5" s="1"/>
      <c r="E5" s="1"/>
      <c r="F5" s="1"/>
      <c r="G5" s="1"/>
      <c r="H5" s="1"/>
      <c r="I5" s="1"/>
      <c r="M5" s="1"/>
      <c r="N5" s="1"/>
      <c r="O5" s="1"/>
    </row>
    <row r="6" spans="1:15" x14ac:dyDescent="0.25">
      <c r="A6" s="7" t="s">
        <v>4</v>
      </c>
      <c r="B6" s="1"/>
      <c r="C6" s="1"/>
      <c r="D6" s="1"/>
      <c r="E6" s="1"/>
      <c r="F6" s="1"/>
      <c r="G6" s="1"/>
      <c r="H6" s="1"/>
      <c r="I6" s="1"/>
      <c r="M6" s="1"/>
      <c r="N6" s="1"/>
      <c r="O6" s="1"/>
    </row>
    <row r="7" spans="1:15" x14ac:dyDescent="0.25">
      <c r="A7" s="7"/>
      <c r="B7" s="1"/>
      <c r="C7" s="1"/>
      <c r="D7" s="1"/>
      <c r="E7" s="1"/>
      <c r="F7" s="1"/>
      <c r="G7" s="1"/>
      <c r="H7" s="1"/>
      <c r="I7" s="1"/>
      <c r="M7" s="1"/>
      <c r="N7" s="1"/>
      <c r="O7" s="1"/>
    </row>
    <row r="8" spans="1:15" x14ac:dyDescent="0.25">
      <c r="A8" s="7" t="s">
        <v>5</v>
      </c>
      <c r="B8" s="1"/>
      <c r="C8" s="1">
        <v>3730000000</v>
      </c>
      <c r="D8" s="1">
        <v>4210000000</v>
      </c>
      <c r="E8" s="1">
        <v>4850000000</v>
      </c>
      <c r="F8" s="1">
        <v>3030000000</v>
      </c>
      <c r="G8" s="1">
        <v>5420000000</v>
      </c>
      <c r="H8" s="1">
        <v>4730000000</v>
      </c>
      <c r="I8" s="1">
        <v>4050000000</v>
      </c>
      <c r="M8" s="1"/>
      <c r="N8" s="1"/>
      <c r="O8" s="1"/>
    </row>
    <row r="9" spans="1:15" x14ac:dyDescent="0.25">
      <c r="A9" s="7" t="s">
        <v>6</v>
      </c>
      <c r="B9" s="1"/>
      <c r="C9" s="16" t="s">
        <v>54</v>
      </c>
      <c r="D9" s="1"/>
      <c r="E9" s="1"/>
      <c r="F9" s="1"/>
      <c r="G9" s="1"/>
      <c r="H9" s="1"/>
      <c r="I9" s="1"/>
      <c r="M9" s="1"/>
      <c r="N9" s="1"/>
      <c r="O9" s="1"/>
    </row>
    <row r="10" spans="1:15" x14ac:dyDescent="0.25">
      <c r="A10" s="7" t="s">
        <v>7</v>
      </c>
      <c r="B10" s="1"/>
      <c r="C10" s="17" t="s">
        <v>55</v>
      </c>
      <c r="D10" s="1"/>
      <c r="E10" s="1"/>
      <c r="F10" s="1"/>
      <c r="G10" s="1"/>
      <c r="H10" s="1"/>
      <c r="I10" s="1"/>
    </row>
    <row r="11" spans="1:15" x14ac:dyDescent="0.25">
      <c r="A11" s="7"/>
      <c r="B11" s="1"/>
      <c r="C11" s="1"/>
      <c r="D11" s="1"/>
      <c r="E11" s="1"/>
      <c r="F11" s="1"/>
      <c r="G11" s="1"/>
      <c r="H11" s="1"/>
      <c r="I11" s="1"/>
    </row>
    <row r="12" spans="1:15" x14ac:dyDescent="0.25">
      <c r="A12" s="7"/>
      <c r="B12" s="1"/>
      <c r="C12" s="1"/>
      <c r="D12" s="1"/>
      <c r="E12" s="1"/>
      <c r="F12" s="1"/>
      <c r="G12" s="1"/>
      <c r="H12" s="1"/>
      <c r="I12" s="1"/>
    </row>
    <row r="13" spans="1:15" x14ac:dyDescent="0.25">
      <c r="A13" s="7" t="s">
        <v>8</v>
      </c>
      <c r="B13" s="1"/>
      <c r="C13" s="1" t="s">
        <v>56</v>
      </c>
      <c r="D13" s="1"/>
      <c r="E13" s="1"/>
      <c r="F13" s="1"/>
      <c r="G13" s="1"/>
      <c r="H13" s="1"/>
      <c r="I13" s="1"/>
    </row>
    <row r="14" spans="1:15" x14ac:dyDescent="0.25">
      <c r="A14" s="7" t="s">
        <v>9</v>
      </c>
      <c r="B14" s="1"/>
      <c r="C14" s="1" t="s">
        <v>56</v>
      </c>
      <c r="D14" s="1"/>
      <c r="E14" s="1"/>
      <c r="F14" s="1"/>
      <c r="G14" s="1"/>
      <c r="H14" s="1"/>
      <c r="I14" s="1"/>
    </row>
    <row r="15" spans="1:15" x14ac:dyDescent="0.25">
      <c r="A15" s="7" t="s">
        <v>10</v>
      </c>
      <c r="B15" s="1"/>
      <c r="C15" s="1" t="s">
        <v>56</v>
      </c>
      <c r="D15" s="1"/>
      <c r="E15" s="1"/>
      <c r="F15" s="1"/>
      <c r="G15" s="1"/>
      <c r="H15" s="1"/>
      <c r="I15" s="1"/>
    </row>
    <row r="21" spans="1:16" x14ac:dyDescent="0.25">
      <c r="J21" s="5" t="s">
        <v>11</v>
      </c>
      <c r="K21" s="6">
        <f>K2</f>
        <v>4499000000</v>
      </c>
      <c r="L21" s="6">
        <f t="shared" ref="L21:O21" si="1">L2</f>
        <v>4948900000</v>
      </c>
      <c r="M21" s="6">
        <f t="shared" si="1"/>
        <v>5443790000</v>
      </c>
      <c r="N21" s="6">
        <f t="shared" si="1"/>
        <v>5988169000.000001</v>
      </c>
      <c r="O21" s="6">
        <f t="shared" si="1"/>
        <v>6586985900.0000019</v>
      </c>
      <c r="P21" s="6">
        <f>O2*J26</f>
        <v>76409036440.000015</v>
      </c>
    </row>
    <row r="22" spans="1:16" x14ac:dyDescent="0.25">
      <c r="A22" s="7" t="s">
        <v>16</v>
      </c>
      <c r="B22" s="22">
        <f>NPV(WACC!B13,K21:P21)</f>
        <v>65110800325.946075</v>
      </c>
      <c r="I22" t="s">
        <v>15</v>
      </c>
    </row>
    <row r="23" spans="1:16" x14ac:dyDescent="0.25">
      <c r="A23" s="7" t="s">
        <v>17</v>
      </c>
      <c r="B23" s="22">
        <v>450000000</v>
      </c>
    </row>
    <row r="24" spans="1:16" x14ac:dyDescent="0.25">
      <c r="A24" s="7" t="s">
        <v>18</v>
      </c>
      <c r="B24" s="22">
        <f>3610000000</f>
        <v>3610000000</v>
      </c>
    </row>
    <row r="25" spans="1:16" x14ac:dyDescent="0.25">
      <c r="A25" s="7" t="s">
        <v>19</v>
      </c>
      <c r="B25" s="22">
        <f>B22+B23-B24</f>
        <v>61950800325.946075</v>
      </c>
    </row>
    <row r="26" spans="1:16" x14ac:dyDescent="0.25">
      <c r="A26" t="s">
        <v>20</v>
      </c>
      <c r="B26" s="20">
        <v>3137698412</v>
      </c>
      <c r="I26" t="s">
        <v>13</v>
      </c>
      <c r="J26" s="4">
        <v>11.6</v>
      </c>
    </row>
    <row r="27" spans="1:16" x14ac:dyDescent="0.25">
      <c r="A27" s="7" t="s">
        <v>21</v>
      </c>
      <c r="B27" s="22">
        <f>B25/B26</f>
        <v>19.744026414080384</v>
      </c>
      <c r="I27" t="s">
        <v>12</v>
      </c>
      <c r="J27" s="1"/>
    </row>
    <row r="28" spans="1:16" x14ac:dyDescent="0.25">
      <c r="A28" s="21" t="s">
        <v>59</v>
      </c>
      <c r="B28" s="22">
        <v>5.07</v>
      </c>
      <c r="I28" t="s">
        <v>14</v>
      </c>
      <c r="J28" s="1">
        <f>O2*J26</f>
        <v>76409036440.000015</v>
      </c>
    </row>
    <row r="29" spans="1:16" x14ac:dyDescent="0.25">
      <c r="A29" s="7" t="s">
        <v>32</v>
      </c>
      <c r="B29" s="23">
        <f>B27/B28-1</f>
        <v>2.8942852887732511</v>
      </c>
    </row>
    <row r="34" spans="2:15" x14ac:dyDescent="0.25">
      <c r="B34" s="13"/>
      <c r="C34" s="13"/>
      <c r="D34" s="7"/>
      <c r="E34" s="13"/>
      <c r="F34" s="13"/>
      <c r="G34" s="13"/>
      <c r="H34" s="13"/>
      <c r="I34" s="13"/>
      <c r="J34" s="14"/>
      <c r="K34" s="13"/>
      <c r="L34" s="13"/>
      <c r="M34" s="13"/>
      <c r="N34" s="13"/>
      <c r="O34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A4:M18"/>
  <sheetViews>
    <sheetView workbookViewId="0">
      <selection activeCell="B13" sqref="B13"/>
    </sheetView>
  </sheetViews>
  <sheetFormatPr defaultRowHeight="15" x14ac:dyDescent="0.25"/>
  <cols>
    <col min="1" max="1" width="30.7109375" customWidth="1"/>
    <col min="2" max="2" width="12.140625" bestFit="1" customWidth="1"/>
  </cols>
  <sheetData>
    <row r="4" spans="1:13" x14ac:dyDescent="0.25">
      <c r="A4" s="7" t="s">
        <v>22</v>
      </c>
      <c r="B4" s="10">
        <f>B7+B6*B5</f>
        <v>0.10036</v>
      </c>
      <c r="C4" s="9"/>
    </row>
    <row r="5" spans="1:13" x14ac:dyDescent="0.25">
      <c r="A5" t="s">
        <v>23</v>
      </c>
      <c r="B5" s="18">
        <v>4.5999999999999999E-2</v>
      </c>
    </row>
    <row r="6" spans="1:13" x14ac:dyDescent="0.25">
      <c r="A6" t="s">
        <v>24</v>
      </c>
      <c r="B6" s="8">
        <v>1.31</v>
      </c>
    </row>
    <row r="7" spans="1:13" x14ac:dyDescent="0.25">
      <c r="A7" t="s">
        <v>25</v>
      </c>
      <c r="B7" s="18">
        <v>4.0099999999999997E-2</v>
      </c>
    </row>
    <row r="9" spans="1:13" x14ac:dyDescent="0.25">
      <c r="A9" s="7" t="s">
        <v>26</v>
      </c>
      <c r="B9" s="10">
        <v>4.4999999999999998E-2</v>
      </c>
    </row>
    <row r="10" spans="1:13" x14ac:dyDescent="0.25">
      <c r="A10" t="s">
        <v>30</v>
      </c>
      <c r="B10" s="10">
        <v>4.4999999999999998E-2</v>
      </c>
      <c r="J10" t="s">
        <v>26</v>
      </c>
      <c r="L10" s="9"/>
      <c r="M10" s="4"/>
    </row>
    <row r="11" spans="1:13" x14ac:dyDescent="0.25">
      <c r="A11" t="s">
        <v>31</v>
      </c>
      <c r="B11" s="19" t="s">
        <v>57</v>
      </c>
      <c r="L11" s="2"/>
    </row>
    <row r="13" spans="1:13" x14ac:dyDescent="0.25">
      <c r="A13" s="7" t="s">
        <v>27</v>
      </c>
      <c r="B13" s="9">
        <f>(B14*B4)+(B15*B9)</f>
        <v>9.4824000000000006E-2</v>
      </c>
    </row>
    <row r="14" spans="1:13" x14ac:dyDescent="0.25">
      <c r="A14" t="s">
        <v>28</v>
      </c>
      <c r="B14" s="2">
        <v>0.9</v>
      </c>
    </row>
    <row r="15" spans="1:13" x14ac:dyDescent="0.25">
      <c r="A15" t="s">
        <v>29</v>
      </c>
      <c r="B15" s="2">
        <v>0.1</v>
      </c>
    </row>
    <row r="16" spans="1:13" x14ac:dyDescent="0.25">
      <c r="E16" s="11"/>
      <c r="F16" s="3"/>
    </row>
    <row r="17" spans="6:6" x14ac:dyDescent="0.25">
      <c r="F17" s="3"/>
    </row>
    <row r="18" spans="6:6" x14ac:dyDescent="0.25">
      <c r="F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A1:L19"/>
  <sheetViews>
    <sheetView workbookViewId="0">
      <selection activeCell="C8" sqref="C7:F9"/>
    </sheetView>
  </sheetViews>
  <sheetFormatPr defaultColWidth="15.7109375" defaultRowHeight="15" x14ac:dyDescent="0.25"/>
  <cols>
    <col min="1" max="1" width="20.7109375" customWidth="1"/>
  </cols>
  <sheetData>
    <row r="1" spans="1:12" x14ac:dyDescent="0.25">
      <c r="A1" s="7" t="s">
        <v>33</v>
      </c>
      <c r="B1" s="7" t="s">
        <v>35</v>
      </c>
      <c r="C1" s="7" t="s">
        <v>34</v>
      </c>
      <c r="D1" s="7" t="s">
        <v>38</v>
      </c>
      <c r="E1" s="7" t="s">
        <v>39</v>
      </c>
      <c r="F1" s="7" t="s">
        <v>40</v>
      </c>
      <c r="G1" s="7" t="s">
        <v>5</v>
      </c>
      <c r="H1" s="7" t="s">
        <v>41</v>
      </c>
      <c r="I1" s="7" t="s">
        <v>42</v>
      </c>
      <c r="J1" s="7" t="s">
        <v>43</v>
      </c>
      <c r="K1" s="7" t="s">
        <v>44</v>
      </c>
      <c r="L1" s="7" t="s">
        <v>45</v>
      </c>
    </row>
    <row r="2" spans="1:12" x14ac:dyDescent="0.25">
      <c r="A2" t="s">
        <v>47</v>
      </c>
    </row>
    <row r="3" spans="1:12" x14ac:dyDescent="0.25">
      <c r="A3" t="s">
        <v>48</v>
      </c>
    </row>
    <row r="4" spans="1:12" x14ac:dyDescent="0.25">
      <c r="A4" t="s">
        <v>49</v>
      </c>
    </row>
    <row r="5" spans="1:12" x14ac:dyDescent="0.25">
      <c r="A5" t="s">
        <v>50</v>
      </c>
    </row>
    <row r="6" spans="1:12" x14ac:dyDescent="0.25">
      <c r="A6" t="s">
        <v>51</v>
      </c>
    </row>
    <row r="7" spans="1:12" x14ac:dyDescent="0.25">
      <c r="C7" t="s">
        <v>58</v>
      </c>
    </row>
    <row r="15" spans="1:12" x14ac:dyDescent="0.25">
      <c r="A15" s="7" t="s">
        <v>36</v>
      </c>
      <c r="I15" s="12"/>
      <c r="J15" s="12"/>
      <c r="K15" s="12"/>
      <c r="L15" s="12"/>
    </row>
    <row r="16" spans="1:12" x14ac:dyDescent="0.25">
      <c r="A16" s="7" t="s">
        <v>37</v>
      </c>
      <c r="I16" s="12"/>
      <c r="J16" s="12"/>
      <c r="K16" s="12"/>
      <c r="L16" s="12"/>
    </row>
    <row r="19" spans="1:12" x14ac:dyDescent="0.25">
      <c r="A19" t="s">
        <v>46</v>
      </c>
      <c r="I19" s="12"/>
      <c r="J19" s="12"/>
      <c r="K19" s="12"/>
      <c r="L19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FCF</vt:lpstr>
      <vt:lpstr>WACC</vt:lpstr>
      <vt:lpstr>CCA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2024-04-12T13:18:39Z</dcterms:modified>
</cp:coreProperties>
</file>